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api.box.com/wopi/files/251906712297/WOPIServiceId_TP_BOX_2/WOPIUserId_-/"/>
    </mc:Choice>
  </mc:AlternateContent>
  <xr:revisionPtr revIDLastSave="671" documentId="13_ncr:1_{DDDD9923-4C6E-264E-98F5-427BBD1A632F}" xr6:coauthVersionLast="47" xr6:coauthVersionMax="47" xr10:uidLastSave="{37B23D94-ADAD-F34C-8ED0-493074EAD432}"/>
  <bookViews>
    <workbookView xWindow="0" yWindow="1560" windowWidth="29820" windowHeight="17540" tabRatio="611" activeTab="4" xr2:uid="{00000000-000D-0000-FFFF-FFFF00000000}"/>
  </bookViews>
  <sheets>
    <sheet name="Train Length" sheetId="1" r:id="rId1"/>
    <sheet name="Curve and Grade" sheetId="2" r:id="rId2"/>
    <sheet name="Degrees to Radius" sheetId="4" r:id="rId3"/>
    <sheet name="Scale Feet" sheetId="5" r:id="rId4"/>
    <sheet name="Frog Angles" sheetId="6" r:id="rId5"/>
  </sheets>
  <calcPr calcId="191029" iterateCount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7" i="1" l="1"/>
  <c r="G5" i="2"/>
  <c r="K5" i="2"/>
  <c r="I7" i="5"/>
  <c r="K7" i="5"/>
  <c r="G11" i="5"/>
  <c r="E11" i="4"/>
  <c r="E7" i="4"/>
  <c r="F27" i="1"/>
  <c r="E27" i="1"/>
  <c r="D19" i="1"/>
  <c r="E19" i="1"/>
  <c r="F19" i="1"/>
  <c r="D20" i="1"/>
  <c r="E20" i="1"/>
  <c r="F20" i="1"/>
  <c r="C20" i="1"/>
  <c r="C19" i="1"/>
  <c r="D17" i="1"/>
  <c r="E17" i="1"/>
  <c r="F17" i="1"/>
  <c r="C17" i="1"/>
  <c r="D16" i="1"/>
  <c r="E16" i="1"/>
  <c r="F16" i="1"/>
  <c r="C16" i="1"/>
  <c r="D15" i="1"/>
  <c r="E15" i="1"/>
  <c r="F15" i="1"/>
  <c r="C15" i="1"/>
  <c r="D13" i="1"/>
  <c r="E13" i="1"/>
  <c r="F13" i="1"/>
  <c r="C13" i="1"/>
  <c r="D12" i="1"/>
  <c r="E12" i="1"/>
  <c r="F12" i="1"/>
  <c r="C12" i="1"/>
  <c r="D11" i="1"/>
  <c r="E11" i="1"/>
  <c r="F11" i="1"/>
  <c r="C11" i="1"/>
  <c r="I5" i="2"/>
</calcChain>
</file>

<file path=xl/sharedStrings.xml><?xml version="1.0" encoding="utf-8"?>
<sst xmlns="http://schemas.openxmlformats.org/spreadsheetml/2006/main" count="99" uniqueCount="58">
  <si>
    <t>N</t>
  </si>
  <si>
    <t>HO</t>
  </si>
  <si>
    <t>S</t>
  </si>
  <si>
    <t>O</t>
  </si>
  <si>
    <t>85' cars</t>
  </si>
  <si>
    <t>Cars only</t>
  </si>
  <si>
    <t>40' cars only</t>
  </si>
  <si>
    <t>40' cars w/80' loco</t>
  </si>
  <si>
    <t>40' cars w/loco &amp; caboose</t>
  </si>
  <si>
    <t>50' cars only</t>
  </si>
  <si>
    <t>50' cars w/80' loco</t>
  </si>
  <si>
    <t>50' cars w/loco &amp; caboose</t>
  </si>
  <si>
    <t>Feet and/or</t>
  </si>
  <si>
    <t>Inches</t>
  </si>
  <si>
    <t>85' cars w/80' loco</t>
  </si>
  <si>
    <t>Scale 1:</t>
  </si>
  <si>
    <t>Enter</t>
  </si>
  <si>
    <t>Scale</t>
  </si>
  <si>
    <t>Car Length</t>
  </si>
  <si>
    <t>Length</t>
  </si>
  <si>
    <t>Cars + 80' loco</t>
  </si>
  <si>
    <t>Cars w loco &amp; caboose</t>
  </si>
  <si>
    <t>Bob's Train Length Calculator</t>
  </si>
  <si>
    <t>Enter Track Length</t>
  </si>
  <si>
    <t>Number of Cars</t>
  </si>
  <si>
    <t>Calculate Length from Number of Cars</t>
  </si>
  <si>
    <t>Calculate Number of Cars from Length</t>
  </si>
  <si>
    <t>Bob's Curve and Grade Calculator</t>
  </si>
  <si>
    <t>Radius (in.)</t>
  </si>
  <si>
    <t>Degrees (°)</t>
  </si>
  <si>
    <t>Grade (%)</t>
  </si>
  <si>
    <t>Length (in.)</t>
  </si>
  <si>
    <t>Rise (in.)</t>
  </si>
  <si>
    <t>Degrees</t>
  </si>
  <si>
    <t>Bob's Degrees to Radius Calculator</t>
  </si>
  <si>
    <t>Radius in</t>
  </si>
  <si>
    <t>Z</t>
  </si>
  <si>
    <t>Enter Radius</t>
  </si>
  <si>
    <t>in Inches</t>
  </si>
  <si>
    <t>Degrees of</t>
  </si>
  <si>
    <t>Curvature</t>
  </si>
  <si>
    <t>Feet</t>
  </si>
  <si>
    <t>Scale distance</t>
  </si>
  <si>
    <t>Enter Prototype</t>
  </si>
  <si>
    <t>Enter Scale</t>
  </si>
  <si>
    <t>Prototype</t>
  </si>
  <si>
    <t>Converts prototype curves measured in degrees to scale curves measured in radius inches, or the reverse.</t>
  </si>
  <si>
    <t>Converts prototype measurements into scale feet, or the reverse.</t>
  </si>
  <si>
    <t>Bob's Scale Distance Calculator</t>
  </si>
  <si>
    <t>Frog angles</t>
  </si>
  <si>
    <t>©2016 Robert W. Sprague
www.bobstrackplansr.com</t>
  </si>
  <si>
    <t>©2016 Robert W. Sprague
www.bobstrackplans.com</t>
  </si>
  <si>
    <t>Length (ft.)</t>
  </si>
  <si>
    <t>Decimal Inches</t>
  </si>
  <si>
    <t>Fractional Inches</t>
  </si>
  <si>
    <t>©2021 Robert W. Sprague
www.bobstrackplans.com</t>
  </si>
  <si>
    <t>in fraction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</si>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</sst>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"/>
    <numFmt numFmtId="166" formatCode="0.000"/>
    <numFmt numFmtId="167" formatCode="#\ ??/64"/>
  </numFmts>
  <fonts count="16">
    <font>
      <sz val="10"/>
      <color theme="1"/>
      <name val="Geneva"/>
      <family val="2"/>
    </font>
    <font>
      <u/>
      <sz val="10"/>
      <color theme="10"/>
      <name val="Geneva"/>
      <family val="2"/>
    </font>
    <font>
      <u/>
      <sz val="10"/>
      <color theme="11"/>
      <name val="Geneva"/>
      <family val="2"/>
    </font>
    <font>
      <sz val="18"/>
      <color theme="1"/>
      <name val="Avenir Next Condensed Medium"/>
      <family val="2"/>
    </font>
    <font>
      <sz val="10"/>
      <color theme="1"/>
      <name val="Avenir Next Condensed Medium"/>
      <family val="2"/>
    </font>
    <font>
      <i/>
      <sz val="10"/>
      <color theme="1"/>
      <name val="Avenir Next Condensed Medium"/>
      <family val="2"/>
    </font>
    <font>
      <sz val="14"/>
      <color theme="1"/>
      <name val="Avenir Next Condensed Medium"/>
      <family val="2"/>
    </font>
    <font>
      <i/>
      <sz val="14"/>
      <color theme="1"/>
      <name val="Avenir Next Condensed Medium"/>
      <family val="2"/>
    </font>
    <font>
      <sz val="14"/>
      <color theme="1"/>
      <name val="Geneva"/>
      <family val="2"/>
    </font>
    <font>
      <sz val="8"/>
      <name val="Geneva"/>
      <family val="2"/>
    </font>
    <font>
      <u/>
      <sz val="14"/>
      <color theme="1"/>
      <name val="Avenir Next Condensed Medium"/>
      <family val="2"/>
    </font>
    <font>
      <sz val="18"/>
      <color theme="1"/>
      <name val="Geneva"/>
      <family val="2"/>
    </font>
    <font>
      <i/>
      <sz val="14"/>
      <color rgb="FF000000"/>
      <name val="Avenir Next Condensed Medium"/>
      <family val="2"/>
    </font>
    <font>
      <sz val="12"/>
      <color theme="1"/>
      <name val="Avenir Next Condensed Medium"/>
      <family val="2"/>
    </font>
    <font>
      <sz val="18"/>
      <color theme="1"/>
      <name val="Avenir Next Condensed Regular"/>
    </font>
    <font>
      <b/>
      <sz val="13"/>
      <color rgb="FF44444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ck">
        <color rgb="FF008000"/>
      </left>
      <right style="thick">
        <color rgb="FF008000"/>
      </right>
      <top style="thick">
        <color rgb="FF008000"/>
      </top>
      <bottom style="thick">
        <color rgb="FF008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 style="double">
        <color rgb="FF660066"/>
      </bottom>
      <diagonal/>
    </border>
    <border>
      <left style="double">
        <color rgb="FFFF6600"/>
      </left>
      <right style="double">
        <color rgb="FFFF6600"/>
      </right>
      <top style="double">
        <color rgb="FFFF6600"/>
      </top>
      <bottom style="double">
        <color rgb="FFFF6600"/>
      </bottom>
      <diagonal/>
    </border>
    <border>
      <left style="double">
        <color rgb="FF008000"/>
      </left>
      <right style="double">
        <color rgb="FF008000"/>
      </right>
      <top style="double">
        <color rgb="FF008000"/>
      </top>
      <bottom style="double">
        <color rgb="FF008000"/>
      </bottom>
      <diagonal/>
    </border>
    <border>
      <left style="slantDashDot">
        <color rgb="FF008000"/>
      </left>
      <right style="slantDashDot">
        <color rgb="FF008000"/>
      </right>
      <top style="slantDashDot">
        <color rgb="FF008000"/>
      </top>
      <bottom style="slantDashDot">
        <color rgb="FF008000"/>
      </bottom>
      <diagonal/>
    </border>
  </borders>
  <cellStyleXfs count="4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1" xfId="0" applyFont="1" applyBorder="1" applyProtection="1">
      <protection locked="0"/>
    </xf>
    <xf numFmtId="13" fontId="6" fillId="0" borderId="1" xfId="0" applyNumberFormat="1" applyFont="1" applyBorder="1" applyProtection="1"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3" fillId="0" borderId="0" xfId="0" applyFont="1" applyProtection="1">
      <protection hidden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10" fillId="0" borderId="0" xfId="0" applyFont="1"/>
    <xf numFmtId="0" fontId="6" fillId="4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0" fontId="3" fillId="0" borderId="2" xfId="0" applyFont="1" applyBorder="1" applyProtection="1">
      <protection locked="0"/>
    </xf>
    <xf numFmtId="0" fontId="3" fillId="0" borderId="5" xfId="0" applyFont="1" applyBorder="1" applyProtection="1">
      <protection locked="0"/>
    </xf>
    <xf numFmtId="164" fontId="3" fillId="0" borderId="6" xfId="0" applyNumberFormat="1" applyFont="1" applyBorder="1" applyProtection="1">
      <protection locked="0"/>
    </xf>
    <xf numFmtId="164" fontId="3" fillId="0" borderId="0" xfId="0" applyNumberFormat="1" applyFont="1"/>
    <xf numFmtId="13" fontId="3" fillId="0" borderId="7" xfId="0" applyNumberFormat="1" applyFont="1" applyBorder="1"/>
    <xf numFmtId="13" fontId="3" fillId="0" borderId="0" xfId="0" applyNumberFormat="1" applyFont="1"/>
    <xf numFmtId="13" fontId="3" fillId="0" borderId="8" xfId="0" applyNumberFormat="1" applyFont="1" applyBorder="1"/>
    <xf numFmtId="2" fontId="3" fillId="0" borderId="6" xfId="0" applyNumberFormat="1" applyFont="1" applyBorder="1"/>
    <xf numFmtId="2" fontId="3" fillId="0" borderId="0" xfId="0" applyNumberFormat="1" applyFont="1"/>
    <xf numFmtId="0" fontId="0" fillId="0" borderId="0" xfId="0" quotePrefix="1"/>
    <xf numFmtId="0" fontId="7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65" fontId="0" fillId="0" borderId="0" xfId="0" applyNumberFormat="1"/>
    <xf numFmtId="13" fontId="3" fillId="0" borderId="9" xfId="0" applyNumberFormat="1" applyFont="1" applyBorder="1"/>
    <xf numFmtId="166" fontId="3" fillId="0" borderId="2" xfId="0" applyNumberFormat="1" applyFont="1" applyBorder="1" applyProtection="1">
      <protection locked="0"/>
    </xf>
    <xf numFmtId="166" fontId="3" fillId="0" borderId="6" xfId="0" applyNumberFormat="1" applyFont="1" applyBorder="1"/>
    <xf numFmtId="13" fontId="3" fillId="0" borderId="2" xfId="0" applyNumberFormat="1" applyFont="1" applyBorder="1" applyProtection="1">
      <protection locked="0"/>
    </xf>
    <xf numFmtId="167" fontId="14" fillId="0" borderId="10" xfId="0" applyNumberFormat="1" applyFont="1" applyBorder="1" applyProtection="1">
      <protection locked="0"/>
    </xf>
    <xf numFmtId="2" fontId="3" fillId="0" borderId="2" xfId="0" applyNumberFormat="1" applyFont="1" applyBorder="1" applyProtection="1">
      <protection locked="0"/>
    </xf>
    <xf numFmtId="4" fontId="15" fillId="0" borderId="2" xfId="0" applyNumberFormat="1" applyFont="1" applyBorder="1" applyProtection="1">
      <protection locked="0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</cellXfs>
  <cellStyles count="4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Normal" xfId="0" builtinId="0"/>
  </cellStyles>
  <dxfs count="0"/>
  <tableStyles count="0" defaultTableStyle="TableStyleMedium9" defaultPivotStyle="PivotStyleMedium4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showGridLines="0" workbookViewId="0">
      <selection activeCell="D27" sqref="D27"/>
    </sheetView>
  </sheetViews>
  <sheetFormatPr baseColWidth="10" defaultRowHeight="26"/>
  <cols>
    <col min="1" max="1" width="9.42578125" style="1" bestFit="1" customWidth="1"/>
    <col min="2" max="6" width="10.7109375" style="1"/>
    <col min="7" max="16384" width="10.7109375" style="2"/>
  </cols>
  <sheetData>
    <row r="1" spans="1:6">
      <c r="A1" s="47" t="s">
        <v>22</v>
      </c>
      <c r="B1" s="48"/>
      <c r="C1" s="48"/>
      <c r="D1" s="48"/>
      <c r="E1" s="48"/>
      <c r="F1" s="48"/>
    </row>
    <row r="3" spans="1:6" ht="20">
      <c r="A3" s="22" t="s">
        <v>26</v>
      </c>
      <c r="B3" s="4"/>
      <c r="C3" s="4"/>
      <c r="D3" s="4"/>
      <c r="E3" s="4"/>
      <c r="F3" s="4"/>
    </row>
    <row r="4" spans="1:6" ht="9" customHeight="1">
      <c r="A4" s="4"/>
      <c r="B4" s="4"/>
      <c r="C4" s="4"/>
      <c r="D4" s="4"/>
      <c r="E4" s="4"/>
      <c r="F4" s="4"/>
    </row>
    <row r="5" spans="1:6" ht="21" thickBot="1">
      <c r="A5" s="4"/>
      <c r="B5" s="4"/>
      <c r="C5" s="4" t="s">
        <v>12</v>
      </c>
      <c r="D5" s="4" t="s">
        <v>13</v>
      </c>
      <c r="E5" s="4"/>
      <c r="F5" s="4"/>
    </row>
    <row r="6" spans="1:6" ht="22" thickTop="1" thickBot="1">
      <c r="A6" s="53" t="s">
        <v>23</v>
      </c>
      <c r="B6" s="54"/>
      <c r="C6" s="8">
        <v>4</v>
      </c>
      <c r="D6" s="9"/>
      <c r="E6" s="4"/>
      <c r="F6" s="4"/>
    </row>
    <row r="7" spans="1:6" ht="21" thickTop="1">
      <c r="A7" s="5"/>
      <c r="B7" s="5"/>
      <c r="C7" s="4"/>
      <c r="D7" s="4"/>
      <c r="E7" s="4"/>
      <c r="F7" s="4"/>
    </row>
    <row r="8" spans="1:6" ht="20">
      <c r="A8" s="5"/>
      <c r="B8" s="5"/>
      <c r="C8" s="12" t="s">
        <v>0</v>
      </c>
      <c r="D8" s="14" t="s">
        <v>1</v>
      </c>
      <c r="E8" s="12" t="s">
        <v>2</v>
      </c>
      <c r="F8" s="14" t="s">
        <v>3</v>
      </c>
    </row>
    <row r="9" spans="1:6" s="3" customFormat="1" ht="20">
      <c r="A9" s="57" t="s">
        <v>15</v>
      </c>
      <c r="B9" s="54"/>
      <c r="C9" s="13">
        <v>160</v>
      </c>
      <c r="D9" s="15">
        <v>87.1</v>
      </c>
      <c r="E9" s="13">
        <v>64</v>
      </c>
      <c r="F9" s="15">
        <v>48</v>
      </c>
    </row>
    <row r="10" spans="1:6" ht="20">
      <c r="A10" s="6"/>
      <c r="B10" s="6"/>
      <c r="C10" s="12"/>
      <c r="D10" s="14"/>
      <c r="E10" s="12"/>
      <c r="F10" s="14"/>
    </row>
    <row r="11" spans="1:6" ht="20">
      <c r="A11" s="53" t="s">
        <v>6</v>
      </c>
      <c r="B11" s="54"/>
      <c r="C11" s="16">
        <f>ROUNDDOWN(C$9/40*($C$6+$D$6/12),0)</f>
        <v>16</v>
      </c>
      <c r="D11" s="17">
        <f>ROUNDDOWN(D$9/40*($C$6+$D$6/12),0)</f>
        <v>8</v>
      </c>
      <c r="E11" s="16">
        <f>ROUNDDOWN(E$9/40*($C$6+$D$6/12),0)</f>
        <v>6</v>
      </c>
      <c r="F11" s="17">
        <f>ROUNDDOWN(F$9/40*($C$6+$D$6/12),0)</f>
        <v>4</v>
      </c>
    </row>
    <row r="12" spans="1:6" ht="20">
      <c r="A12" s="53" t="s">
        <v>7</v>
      </c>
      <c r="B12" s="54"/>
      <c r="C12" s="16">
        <f>ROUNDDOWN(C$9/40*($C$6+$D$6/12),0)-ROUNDUP(C$9/40*80/C$9,0)</f>
        <v>14</v>
      </c>
      <c r="D12" s="17">
        <f>ROUNDDOWN(D$9/40*($C$6+$D$6/12),0)-ROUNDUP(D$9/40*80/D$9,0)</f>
        <v>6</v>
      </c>
      <c r="E12" s="16">
        <f>ROUNDDOWN(E$9/40*($C$6+$D$6/12),0)-ROUNDUP(E$9/40*80/E$9,0)</f>
        <v>4</v>
      </c>
      <c r="F12" s="17">
        <f>ROUNDDOWN(F$9/40*($C$6+$D$6/12),0)-ROUNDUP(F$9/40*80/F$9,0)</f>
        <v>2</v>
      </c>
    </row>
    <row r="13" spans="1:6" ht="20">
      <c r="A13" s="53" t="s">
        <v>8</v>
      </c>
      <c r="B13" s="54"/>
      <c r="C13" s="16">
        <f>ROUNDDOWN(C$9/40*($C$6+$D$6/12),0)-ROUNDUP(C$9/40*110/C$9,0)</f>
        <v>13</v>
      </c>
      <c r="D13" s="17">
        <f>ROUNDDOWN(D$9/40*($C$6+$D$6/12),0)-ROUNDUP(D$9/40*110/D$9,0)</f>
        <v>5</v>
      </c>
      <c r="E13" s="16">
        <f>ROUNDDOWN(E$9/40*($C$6+$D$6/12),0)-ROUNDUP(E$9/40*110/E$9,0)</f>
        <v>3</v>
      </c>
      <c r="F13" s="17">
        <f>ROUNDDOWN(F$9/40*($C$6+$D$6/12),0)-ROUNDUP(F$9/40*110/F$9,0)</f>
        <v>1</v>
      </c>
    </row>
    <row r="14" spans="1:6" ht="21" thickBot="1">
      <c r="A14" s="5"/>
      <c r="B14" s="5"/>
      <c r="C14" s="12"/>
      <c r="D14" s="14"/>
      <c r="E14" s="12"/>
      <c r="F14" s="14"/>
    </row>
    <row r="15" spans="1:6" ht="21" thickBot="1">
      <c r="A15" s="53" t="s">
        <v>9</v>
      </c>
      <c r="B15" s="54"/>
      <c r="C15" s="18">
        <f>ROUNDDOWN(C$9/50*($C$6+$D$6/12),0)</f>
        <v>12</v>
      </c>
      <c r="D15" s="19">
        <f>ROUNDDOWN(D$9/50*($C$6+$D$6/12),0)</f>
        <v>6</v>
      </c>
      <c r="E15" s="18">
        <f>ROUNDDOWN(E$9/50*($C$6+$D$6/12),0)</f>
        <v>5</v>
      </c>
      <c r="F15" s="19">
        <f>ROUNDDOWN(F$9/50*($C$6+$D$6/12),0)</f>
        <v>3</v>
      </c>
    </row>
    <row r="16" spans="1:6" ht="21" thickBot="1">
      <c r="A16" s="53" t="s">
        <v>10</v>
      </c>
      <c r="B16" s="54"/>
      <c r="C16" s="18">
        <f>ROUNDDOWN(C$9/50*($C$6+$D$6/12),0)-ROUNDUP(C$9/50*80/C$9,0)</f>
        <v>10</v>
      </c>
      <c r="D16" s="19">
        <f>ROUNDDOWN(D$9/50*($C$6+$D$6/12),0)-ROUNDUP(D$9/50*80/D$9,0)</f>
        <v>4</v>
      </c>
      <c r="E16" s="18">
        <f>ROUNDDOWN(E$9/50*($C$6+$D$6/12),0)-ROUNDUP(E$9/50*80/E$9,0)</f>
        <v>3</v>
      </c>
      <c r="F16" s="19">
        <f>ROUNDDOWN(F$9/50*($C$6+$D$6/12),0)-ROUNDUP(F$9/50*80/F$9,0)</f>
        <v>1</v>
      </c>
    </row>
    <row r="17" spans="1:6" ht="21" thickBot="1">
      <c r="A17" s="53" t="s">
        <v>11</v>
      </c>
      <c r="B17" s="54"/>
      <c r="C17" s="18">
        <f>ROUNDDOWN(C$9/50*($C$6+$D$6/12),0)-ROUNDUP(C$9/50*110/C$9,0)</f>
        <v>9</v>
      </c>
      <c r="D17" s="19">
        <f>ROUNDDOWN(D$9/50*($C$6+$D$6/12),0)-ROUNDUP(D$9/50*110/D$9,0)</f>
        <v>3</v>
      </c>
      <c r="E17" s="18">
        <f>ROUNDDOWN(E$9/50*($C$6+$D$6/12),0)-ROUNDUP(E$9/50*110/E$9,0)</f>
        <v>2</v>
      </c>
      <c r="F17" s="19">
        <f>ROUNDDOWN(F$9/50*($C$6+$D$6/12),0)-ROUNDUP(F$9/50*110/F$9,0)</f>
        <v>0</v>
      </c>
    </row>
    <row r="18" spans="1:6" ht="21" thickBot="1">
      <c r="A18" s="5"/>
      <c r="B18" s="5"/>
      <c r="C18" s="12"/>
      <c r="D18" s="14"/>
      <c r="E18" s="12"/>
      <c r="F18" s="14"/>
    </row>
    <row r="19" spans="1:6" ht="21" thickBot="1">
      <c r="A19" s="53" t="s">
        <v>4</v>
      </c>
      <c r="B19" s="54"/>
      <c r="C19" s="18">
        <f>ROUNDDOWN(C$9/85*($C$6+$D$6/12),0)</f>
        <v>7</v>
      </c>
      <c r="D19" s="19">
        <f>ROUNDDOWN(D$9/85*($C$6+$D$6/12),0)</f>
        <v>4</v>
      </c>
      <c r="E19" s="18">
        <f>ROUNDDOWN(E$9/85*($C$6+$D$6/12),0)</f>
        <v>3</v>
      </c>
      <c r="F19" s="19">
        <f>ROUNDDOWN(F$9/85*($C$6+$D$6/12),0)</f>
        <v>2</v>
      </c>
    </row>
    <row r="20" spans="1:6" ht="21" thickBot="1">
      <c r="A20" s="53" t="s">
        <v>14</v>
      </c>
      <c r="B20" s="54"/>
      <c r="C20" s="18">
        <f>ROUNDDOWN(C$9/85*($C$6+$D$6/12),0)-ROUNDUP(C$9/50*80/C$9,0)</f>
        <v>5</v>
      </c>
      <c r="D20" s="19">
        <f>ROUNDDOWN(D$9/85*($C$6+$D$6/12),0)-ROUNDUP(D$9/50*80/D$9,0)</f>
        <v>2</v>
      </c>
      <c r="E20" s="18">
        <f>ROUNDDOWN(E$9/85*($C$6+$D$6/12),0)-ROUNDUP(E$9/50*80/E$9,0)</f>
        <v>1</v>
      </c>
      <c r="F20" s="19">
        <f>ROUNDDOWN(F$9/85*($C$6+$D$6/12),0)-ROUNDUP(F$9/50*80/F$9,0)</f>
        <v>0</v>
      </c>
    </row>
    <row r="21" spans="1:6" ht="20">
      <c r="A21" s="4"/>
      <c r="B21" s="4"/>
      <c r="C21" s="4"/>
      <c r="D21" s="4"/>
      <c r="E21" s="4"/>
      <c r="F21" s="4"/>
    </row>
    <row r="22" spans="1:6" ht="20">
      <c r="A22" s="4"/>
      <c r="B22" s="4"/>
      <c r="C22" s="4"/>
      <c r="D22" s="4"/>
      <c r="E22" s="4"/>
      <c r="F22" s="4"/>
    </row>
    <row r="23" spans="1:6" ht="20">
      <c r="A23" s="22" t="s">
        <v>25</v>
      </c>
      <c r="B23" s="4"/>
      <c r="C23" s="4"/>
      <c r="D23" s="4"/>
      <c r="E23" s="4"/>
      <c r="F23" s="4"/>
    </row>
    <row r="24" spans="1:6" ht="7" customHeight="1">
      <c r="A24" s="4"/>
      <c r="B24" s="4"/>
      <c r="C24" s="4"/>
      <c r="D24" s="4"/>
      <c r="E24" s="4"/>
      <c r="F24" s="4"/>
    </row>
    <row r="25" spans="1:6" ht="20">
      <c r="A25" s="55" t="s">
        <v>16</v>
      </c>
      <c r="B25" s="56"/>
      <c r="C25" s="56"/>
      <c r="D25" s="55" t="s">
        <v>19</v>
      </c>
      <c r="E25" s="56"/>
      <c r="F25" s="56"/>
    </row>
    <row r="26" spans="1:6" ht="43" thickBot="1">
      <c r="A26" s="7" t="s">
        <v>17</v>
      </c>
      <c r="B26" s="7" t="s">
        <v>18</v>
      </c>
      <c r="C26" s="7" t="s">
        <v>24</v>
      </c>
      <c r="D26" s="7" t="s">
        <v>5</v>
      </c>
      <c r="E26" s="7" t="s">
        <v>20</v>
      </c>
      <c r="F26" s="7" t="s">
        <v>21</v>
      </c>
    </row>
    <row r="27" spans="1:6" ht="21" thickBot="1">
      <c r="A27" s="10" t="s">
        <v>1</v>
      </c>
      <c r="B27" s="10">
        <v>40</v>
      </c>
      <c r="C27" s="10">
        <v>10</v>
      </c>
      <c r="D27" s="23" t="str">
        <f>ROUNDDOWN($C27*$B27/(IF($A27="N",160,IF($A27="HO",87.1,IF($A27="S",64,48)))),0)&amp;"' "&amp;TEXT(MROUND((MOD($C27*$B27/(IF($A27="N",160,IF($A27="HO",87.1,IF($A27="S",64,48)))),1)*12),0.0625),"0 #/##")&amp;CHAR(34)</f>
        <v>4' 7 1/8"</v>
      </c>
      <c r="E27" s="21" t="str">
        <f>ROUNDDOWN(($C27*$B27+80)/(IF($A27="N",160,IF($A27="HO",87.1,IF($A27="S",64,48)))),0)&amp;"' "&amp;TEXT(MROUND((MOD(($C27*$B27+80)/(IF($A27="N",160,IF($A27="HO",87.1,IF($A27="S",64,48)))),1)*12),0.0625),"0 #/##")&amp;CHAR(34)</f>
        <v>5' 6 1/8"</v>
      </c>
      <c r="F27" s="20" t="str">
        <f>ROUNDDOWN(($C27*$B27+110)/(IF($A27="N",160,IF($A27="HO",87.1,IF($A27="S",64,48)))),0)&amp;"' "&amp;TEXT(MROUND((MOD(($C27*$B27+110)/(IF($A27="N",160,IF($A27="HO",87.1,IF($A27="S",64,48)))),1)*12),0.0625),"0 #/##")&amp;CHAR(34)</f>
        <v>5' 10 1/4"</v>
      </c>
    </row>
    <row r="29" spans="1:6" ht="26" customHeight="1">
      <c r="D29" s="51" t="s">
        <v>50</v>
      </c>
      <c r="E29" s="52"/>
      <c r="F29" s="52"/>
    </row>
    <row r="30" spans="1:6">
      <c r="A30" s="11" t="s">
        <v>0</v>
      </c>
      <c r="D30" s="52"/>
      <c r="E30" s="52"/>
      <c r="F30" s="52"/>
    </row>
    <row r="31" spans="1:6">
      <c r="A31" s="11" t="s">
        <v>1</v>
      </c>
    </row>
    <row r="32" spans="1:6">
      <c r="A32" s="11" t="s">
        <v>2</v>
      </c>
    </row>
    <row r="33" spans="1:1">
      <c r="A33" s="11" t="s">
        <v>3</v>
      </c>
    </row>
  </sheetData>
  <sheetProtection sheet="1" objects="1" scenarios="1" selectLockedCells="1"/>
  <mergeCells count="14">
    <mergeCell ref="D29:F30"/>
    <mergeCell ref="A1:F1"/>
    <mergeCell ref="A17:B17"/>
    <mergeCell ref="A19:B19"/>
    <mergeCell ref="A20:B20"/>
    <mergeCell ref="A6:B6"/>
    <mergeCell ref="A25:C25"/>
    <mergeCell ref="D25:F25"/>
    <mergeCell ref="A9:B9"/>
    <mergeCell ref="A11:B11"/>
    <mergeCell ref="A12:B12"/>
    <mergeCell ref="A13:B13"/>
    <mergeCell ref="A15:B15"/>
    <mergeCell ref="A16:B16"/>
  </mergeCells>
  <phoneticPr fontId="9" type="noConversion"/>
  <dataValidations count="1">
    <dataValidation type="list" allowBlank="1" showInputMessage="1" showErrorMessage="1" sqref="A27" xr:uid="{00000000-0002-0000-0000-000000000000}">
      <formula1>$A$30:$A$33</formula1>
    </dataValidation>
  </dataValidations>
  <pageMargins left="0.75" right="0.75" top="1" bottom="1" header="0.5" footer="0.5"/>
  <pageSetup scale="90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1"/>
  <sheetViews>
    <sheetView showGridLines="0" workbookViewId="0">
      <selection activeCell="E5" sqref="E5"/>
    </sheetView>
  </sheetViews>
  <sheetFormatPr baseColWidth="10" defaultRowHeight="14"/>
  <cols>
    <col min="1" max="1" width="15.42578125" customWidth="1"/>
    <col min="2" max="2" width="2" customWidth="1"/>
    <col min="3" max="3" width="15.42578125" customWidth="1"/>
    <col min="4" max="4" width="2" customWidth="1"/>
    <col min="5" max="5" width="15.42578125" customWidth="1"/>
    <col min="6" max="6" width="2" customWidth="1"/>
    <col min="7" max="7" width="15.42578125" customWidth="1"/>
    <col min="8" max="8" width="2.28515625" customWidth="1"/>
    <col min="9" max="9" width="15.42578125" customWidth="1"/>
    <col min="10" max="10" width="2" customWidth="1"/>
    <col min="11" max="11" width="15.42578125" customWidth="1"/>
  </cols>
  <sheetData>
    <row r="1" spans="1:11" s="26" customFormat="1" ht="26">
      <c r="A1" s="47" t="s">
        <v>27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s="26" customFormat="1" ht="26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26">
      <c r="A3" s="1" t="s">
        <v>16</v>
      </c>
      <c r="B3" s="1"/>
      <c r="C3" s="1" t="s">
        <v>16</v>
      </c>
      <c r="D3" s="1"/>
      <c r="E3" s="1" t="s">
        <v>16</v>
      </c>
      <c r="F3" s="1"/>
      <c r="G3" s="1"/>
      <c r="H3" s="1"/>
      <c r="I3" s="1"/>
      <c r="J3" s="1"/>
      <c r="K3" s="1"/>
    </row>
    <row r="4" spans="1:11" ht="27" thickBot="1">
      <c r="A4" s="1" t="s">
        <v>28</v>
      </c>
      <c r="B4" s="1"/>
      <c r="C4" s="1" t="s">
        <v>29</v>
      </c>
      <c r="D4" s="1"/>
      <c r="E4" s="1" t="s">
        <v>30</v>
      </c>
      <c r="F4" s="1"/>
      <c r="G4" s="1" t="s">
        <v>31</v>
      </c>
      <c r="H4" s="1"/>
      <c r="I4" s="1" t="s">
        <v>52</v>
      </c>
      <c r="J4" s="1"/>
      <c r="K4" s="1" t="s">
        <v>32</v>
      </c>
    </row>
    <row r="5" spans="1:11" ht="28" thickTop="1" thickBot="1">
      <c r="A5" s="46"/>
      <c r="B5" s="1"/>
      <c r="C5" s="28"/>
      <c r="D5" s="1"/>
      <c r="E5" s="29"/>
      <c r="F5" s="30"/>
      <c r="G5" s="31">
        <f>MROUND(((C5/360)*A5*2*PI()),0.0625)</f>
        <v>0</v>
      </c>
      <c r="H5" s="32"/>
      <c r="I5" s="40" t="str">
        <f>ROUNDDOWN(G5/12,0)&amp;" "&amp;TEXT(G5-((ROUNDDOWN(G5/12,0)*12)),"0 #/##")&amp;CHAR(34)</f>
        <v>0 0"</v>
      </c>
      <c r="J5" s="32"/>
      <c r="K5" s="33">
        <f>MROUND(G5*E5,0.0625)</f>
        <v>0</v>
      </c>
    </row>
    <row r="6" spans="1:11" ht="24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>
      <c r="A7" s="49" t="s">
        <v>51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1:11" ht="24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11" ht="24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ht="24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</row>
  </sheetData>
  <sheetProtection sheet="1" objects="1" scenarios="1" selectLockedCells="1"/>
  <mergeCells count="2">
    <mergeCell ref="A1:K1"/>
    <mergeCell ref="A7:K8"/>
  </mergeCells>
  <pageMargins left="0.75" right="0.75" top="1" bottom="1" header="0.5" footer="0.5"/>
  <pageSetup scale="84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0"/>
  <sheetViews>
    <sheetView showGridLines="0" workbookViewId="0">
      <selection activeCell="C11" sqref="C11"/>
    </sheetView>
  </sheetViews>
  <sheetFormatPr baseColWidth="10" defaultRowHeight="14"/>
  <cols>
    <col min="1" max="1" width="15.42578125" customWidth="1"/>
    <col min="2" max="2" width="2" customWidth="1"/>
    <col min="3" max="3" width="15.42578125" customWidth="1"/>
    <col min="4" max="4" width="2" customWidth="1"/>
    <col min="5" max="5" width="15.42578125" customWidth="1"/>
    <col min="6" max="6" width="2" customWidth="1"/>
    <col min="7" max="7" width="15.42578125" customWidth="1"/>
    <col min="8" max="8" width="2" customWidth="1"/>
    <col min="9" max="9" width="15.42578125" customWidth="1"/>
  </cols>
  <sheetData>
    <row r="1" spans="1:9" s="26" customFormat="1" ht="26">
      <c r="A1" s="47" t="s">
        <v>34</v>
      </c>
      <c r="B1" s="48"/>
      <c r="C1" s="48"/>
      <c r="D1" s="48"/>
      <c r="E1" s="48"/>
      <c r="F1" s="48"/>
      <c r="G1" s="48"/>
      <c r="H1" s="48"/>
      <c r="I1" s="48"/>
    </row>
    <row r="2" spans="1:9" s="26" customFormat="1" ht="26">
      <c r="A2" s="24"/>
      <c r="B2" s="25"/>
      <c r="C2" s="25"/>
      <c r="D2" s="25"/>
      <c r="E2" s="25"/>
      <c r="F2" s="25"/>
      <c r="G2" s="25"/>
      <c r="H2" s="25"/>
      <c r="I2" s="25"/>
    </row>
    <row r="3" spans="1:9" s="26" customFormat="1" ht="24">
      <c r="A3" s="37" t="s">
        <v>46</v>
      </c>
      <c r="B3" s="25"/>
      <c r="C3" s="25"/>
      <c r="D3" s="25"/>
      <c r="E3" s="25"/>
      <c r="F3" s="25"/>
      <c r="G3" s="25"/>
      <c r="H3" s="25"/>
      <c r="I3" s="25"/>
    </row>
    <row r="4" spans="1:9" s="26" customFormat="1" ht="26">
      <c r="A4" s="24"/>
      <c r="B4" s="25"/>
      <c r="C4" s="25"/>
      <c r="D4" s="25"/>
      <c r="E4" s="25"/>
      <c r="F4" s="25"/>
      <c r="G4" s="25"/>
      <c r="H4" s="25"/>
      <c r="I4" s="25"/>
    </row>
    <row r="5" spans="1:9" ht="26">
      <c r="A5" s="1" t="s">
        <v>16</v>
      </c>
      <c r="B5" s="1"/>
      <c r="C5" s="1" t="s">
        <v>16</v>
      </c>
      <c r="D5" s="1"/>
      <c r="E5" s="1" t="s">
        <v>35</v>
      </c>
      <c r="F5" s="1"/>
      <c r="G5" s="1"/>
      <c r="H5" s="1"/>
      <c r="I5" s="1"/>
    </row>
    <row r="6" spans="1:9" ht="27" thickBot="1">
      <c r="A6" s="1" t="s">
        <v>33</v>
      </c>
      <c r="B6" s="1"/>
      <c r="C6" s="1" t="s">
        <v>17</v>
      </c>
      <c r="D6" s="1"/>
      <c r="E6" s="1" t="s">
        <v>13</v>
      </c>
      <c r="F6" s="1"/>
    </row>
    <row r="7" spans="1:9" ht="27" thickBot="1">
      <c r="A7" s="27">
        <v>10</v>
      </c>
      <c r="B7" s="1"/>
      <c r="C7" s="28" t="s">
        <v>1</v>
      </c>
      <c r="D7" s="1"/>
      <c r="E7" s="34">
        <f>360/A7*100/PI()/2/IF(C7="O",48,IF(C7="S",64,IF(C7="N",120,IF(C7="Z",160,87.1))))*12</f>
        <v>78.937928146611696</v>
      </c>
      <c r="F7" s="30"/>
    </row>
    <row r="8" spans="1:9" ht="26">
      <c r="A8" s="1"/>
      <c r="B8" s="1"/>
      <c r="C8" s="1"/>
      <c r="D8" s="1"/>
      <c r="E8" s="35"/>
      <c r="F8" s="30"/>
    </row>
    <row r="9" spans="1:9" ht="26">
      <c r="A9" s="1" t="s">
        <v>37</v>
      </c>
      <c r="B9" s="1"/>
      <c r="C9" s="1" t="s">
        <v>16</v>
      </c>
      <c r="D9" s="1"/>
      <c r="E9" s="1" t="s">
        <v>39</v>
      </c>
      <c r="F9" s="30"/>
    </row>
    <row r="10" spans="1:9" ht="27" thickBot="1">
      <c r="A10" s="1" t="s">
        <v>38</v>
      </c>
      <c r="B10" s="1"/>
      <c r="C10" s="1" t="s">
        <v>17</v>
      </c>
      <c r="D10" s="1"/>
      <c r="E10" s="1" t="s">
        <v>40</v>
      </c>
      <c r="F10" s="30"/>
    </row>
    <row r="11" spans="1:9" ht="27" thickBot="1">
      <c r="A11" s="27">
        <v>24</v>
      </c>
      <c r="B11" s="1"/>
      <c r="C11" s="28" t="s">
        <v>1</v>
      </c>
      <c r="D11" s="1"/>
      <c r="E11" s="34">
        <f>(360*100/PI()/2/IF(C11="O",48,IF(C11="S",64,IF(C11="N",120,IF(C11="Z",160,87.1))))*12)/A11</f>
        <v>32.890803394421546</v>
      </c>
      <c r="F11" s="26"/>
      <c r="G11" s="26"/>
      <c r="H11" s="26"/>
      <c r="I11" s="26"/>
    </row>
    <row r="12" spans="1:9">
      <c r="A12" s="49" t="s">
        <v>51</v>
      </c>
      <c r="B12" s="50"/>
      <c r="C12" s="50"/>
      <c r="D12" s="50"/>
      <c r="E12" s="50"/>
      <c r="F12" s="50"/>
      <c r="G12" s="50"/>
      <c r="H12" s="50"/>
      <c r="I12" s="50"/>
    </row>
    <row r="13" spans="1:9">
      <c r="A13" s="50"/>
      <c r="B13" s="50"/>
      <c r="C13" s="50"/>
      <c r="D13" s="50"/>
      <c r="E13" s="50"/>
      <c r="F13" s="50"/>
      <c r="G13" s="50"/>
      <c r="H13" s="50"/>
      <c r="I13" s="50"/>
    </row>
    <row r="14" spans="1:9" ht="24">
      <c r="A14" s="26"/>
      <c r="B14" s="26"/>
      <c r="C14" s="26"/>
      <c r="D14" s="26"/>
      <c r="E14" s="26"/>
      <c r="F14" s="26"/>
      <c r="G14" s="26"/>
      <c r="H14" s="26"/>
      <c r="I14" s="26"/>
    </row>
    <row r="15" spans="1:9" ht="24">
      <c r="B15" s="26"/>
      <c r="C15" s="26"/>
      <c r="D15" s="26"/>
      <c r="E15" s="26"/>
      <c r="F15" s="26"/>
      <c r="G15" s="26"/>
      <c r="H15" s="26"/>
      <c r="I15" s="26"/>
    </row>
    <row r="16" spans="1:9" ht="24">
      <c r="B16" s="26"/>
      <c r="C16" s="26"/>
      <c r="D16" s="26"/>
      <c r="E16" s="26"/>
      <c r="F16" s="26"/>
      <c r="G16" s="26"/>
      <c r="H16" s="26"/>
      <c r="I16" s="26"/>
    </row>
    <row r="20" spans="1:1">
      <c r="A20" s="36"/>
    </row>
    <row r="26" spans="1:1">
      <c r="A26" t="s">
        <v>36</v>
      </c>
    </row>
    <row r="27" spans="1:1">
      <c r="A27" t="s">
        <v>0</v>
      </c>
    </row>
    <row r="28" spans="1:1">
      <c r="A28" t="s">
        <v>1</v>
      </c>
    </row>
    <row r="29" spans="1:1">
      <c r="A29" t="s">
        <v>2</v>
      </c>
    </row>
    <row r="30" spans="1:1">
      <c r="A30" t="s">
        <v>3</v>
      </c>
    </row>
  </sheetData>
  <sheetProtection sheet="1" objects="1" scenarios="1" selectLockedCells="1"/>
  <mergeCells count="2">
    <mergeCell ref="A1:I1"/>
    <mergeCell ref="A12:I13"/>
  </mergeCells>
  <dataValidations count="1">
    <dataValidation type="list" allowBlank="1" showInputMessage="1" showErrorMessage="1" sqref="C7:C8 C11" xr:uid="{00000000-0002-0000-0200-000000000000}">
      <formula1>$A$26:$A$30</formula1>
    </dataValidation>
  </dataValidations>
  <pageMargins left="0.75" right="0.75" top="1" bottom="1" header="0.5" footer="0.5"/>
  <pageSetup scale="84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1"/>
  <sheetViews>
    <sheetView showGridLines="0" workbookViewId="0">
      <selection activeCell="C15" sqref="C15"/>
    </sheetView>
  </sheetViews>
  <sheetFormatPr baseColWidth="10" defaultRowHeight="14"/>
  <cols>
    <col min="1" max="1" width="15.42578125" customWidth="1"/>
    <col min="2" max="2" width="2" customWidth="1"/>
    <col min="3" max="3" width="15.42578125" customWidth="1"/>
    <col min="4" max="4" width="2" customWidth="1"/>
    <col min="5" max="5" width="15.42578125" customWidth="1"/>
    <col min="6" max="6" width="2" customWidth="1"/>
    <col min="7" max="7" width="15.42578125" customWidth="1"/>
    <col min="8" max="8" width="2" customWidth="1"/>
    <col min="9" max="9" width="15.42578125" customWidth="1"/>
    <col min="10" max="10" width="1.85546875" customWidth="1"/>
  </cols>
  <sheetData>
    <row r="1" spans="1:13" s="26" customFormat="1" ht="26">
      <c r="A1" s="47" t="s">
        <v>48</v>
      </c>
      <c r="B1" s="48"/>
      <c r="C1" s="48"/>
      <c r="D1" s="48"/>
      <c r="E1" s="48"/>
      <c r="F1" s="48"/>
      <c r="G1" s="48"/>
      <c r="H1" s="48"/>
      <c r="I1" s="48"/>
    </row>
    <row r="2" spans="1:13" s="26" customFormat="1" ht="26">
      <c r="A2" s="24"/>
      <c r="B2" s="25"/>
      <c r="C2" s="25"/>
      <c r="D2" s="25"/>
      <c r="E2" s="25"/>
      <c r="F2" s="25"/>
      <c r="G2" s="25"/>
      <c r="H2" s="25"/>
      <c r="I2" s="25"/>
    </row>
    <row r="3" spans="1:13" s="26" customFormat="1" ht="24">
      <c r="A3" s="38" t="s">
        <v>47</v>
      </c>
      <c r="B3" s="25"/>
      <c r="C3" s="25"/>
      <c r="D3" s="25"/>
      <c r="E3" s="25"/>
      <c r="F3" s="25"/>
      <c r="G3" s="25"/>
      <c r="H3" s="25"/>
      <c r="I3" s="25"/>
    </row>
    <row r="4" spans="1:13" s="26" customFormat="1" ht="26">
      <c r="A4" s="24"/>
      <c r="B4" s="25"/>
      <c r="C4" s="25"/>
      <c r="D4" s="25"/>
      <c r="E4" s="25"/>
      <c r="F4" s="25"/>
      <c r="G4" s="25"/>
      <c r="H4" s="25"/>
      <c r="I4" s="25"/>
    </row>
    <row r="5" spans="1:13" ht="26">
      <c r="A5" s="1" t="s">
        <v>43</v>
      </c>
      <c r="B5" s="1"/>
      <c r="C5" s="1" t="s">
        <v>43</v>
      </c>
      <c r="D5" s="1"/>
      <c r="E5" s="1" t="s">
        <v>43</v>
      </c>
      <c r="F5" s="1"/>
      <c r="G5" s="1" t="s">
        <v>16</v>
      </c>
      <c r="H5" s="1"/>
      <c r="I5" s="1" t="s">
        <v>42</v>
      </c>
      <c r="J5" s="1"/>
      <c r="K5" s="1" t="s">
        <v>42</v>
      </c>
      <c r="L5" s="1"/>
      <c r="M5" s="1"/>
    </row>
    <row r="6" spans="1:13" ht="27" thickBot="1">
      <c r="A6" s="1" t="s">
        <v>41</v>
      </c>
      <c r="B6" s="1"/>
      <c r="C6" s="1" t="s">
        <v>53</v>
      </c>
      <c r="D6" s="1"/>
      <c r="E6" s="1" t="s">
        <v>54</v>
      </c>
      <c r="F6" s="1"/>
      <c r="G6" s="1" t="s">
        <v>17</v>
      </c>
      <c r="H6" s="1"/>
      <c r="I6" s="1" t="s">
        <v>38</v>
      </c>
      <c r="J6" s="1"/>
      <c r="K6" s="1" t="s">
        <v>56</v>
      </c>
    </row>
    <row r="7" spans="1:13" ht="27" thickBot="1">
      <c r="A7" s="27"/>
      <c r="B7" s="1"/>
      <c r="C7" s="41"/>
      <c r="D7" s="1"/>
      <c r="E7" s="43"/>
      <c r="F7" s="1"/>
      <c r="G7" s="28" t="s">
        <v>1</v>
      </c>
      <c r="H7" s="1"/>
      <c r="I7" s="42">
        <f>A7/IF(G7="O",48,IF(G7="S",64,IF(G7="N",120,IF(G7="Z",160,87.1))))*12+(C7+E7)/IF(G7="O",48,IF(G7="S",64,IF(G7="N",120,IF(G7="Z",160,87.1))))</f>
        <v>0</v>
      </c>
      <c r="J7" s="30"/>
      <c r="K7" s="44">
        <f>I7</f>
        <v>0</v>
      </c>
    </row>
    <row r="8" spans="1:13" ht="26">
      <c r="A8" s="1"/>
      <c r="B8" s="1"/>
      <c r="C8" s="1"/>
      <c r="D8" s="1"/>
      <c r="E8" s="35"/>
      <c r="F8" s="30"/>
    </row>
    <row r="9" spans="1:13" ht="26">
      <c r="A9" s="1" t="s">
        <v>44</v>
      </c>
      <c r="B9" s="1"/>
      <c r="C9" s="1" t="s">
        <v>44</v>
      </c>
      <c r="D9" s="1"/>
      <c r="E9" s="1" t="s">
        <v>16</v>
      </c>
      <c r="F9" s="1"/>
      <c r="G9" s="1" t="s">
        <v>45</v>
      </c>
      <c r="H9" s="30"/>
    </row>
    <row r="10" spans="1:13" ht="27" thickBot="1">
      <c r="A10" s="1" t="s">
        <v>12</v>
      </c>
      <c r="B10" s="1"/>
      <c r="C10" s="1" t="s">
        <v>13</v>
      </c>
      <c r="D10" s="1"/>
      <c r="E10" s="1" t="s">
        <v>17</v>
      </c>
      <c r="F10" s="1"/>
      <c r="G10" s="1" t="s">
        <v>41</v>
      </c>
      <c r="H10" s="30"/>
    </row>
    <row r="11" spans="1:13" ht="27" thickBot="1">
      <c r="A11" s="27"/>
      <c r="B11" s="1"/>
      <c r="C11" s="45"/>
      <c r="D11" s="1"/>
      <c r="E11" s="28" t="s">
        <v>1</v>
      </c>
      <c r="F11" s="1"/>
      <c r="G11" s="34">
        <f>(A11+C11/12)*IF(E11="S",64,IF(E11="N",120,IF(E11="Z",160,87.1)))</f>
        <v>0</v>
      </c>
      <c r="H11" s="26"/>
      <c r="I11" s="26"/>
      <c r="J11" s="26"/>
      <c r="K11" s="26"/>
    </row>
    <row r="12" spans="1:13" ht="26">
      <c r="A12" s="1"/>
      <c r="B12" s="1"/>
      <c r="C12" s="1"/>
      <c r="D12" s="1"/>
      <c r="E12" s="1"/>
      <c r="F12" s="1"/>
      <c r="G12" s="35"/>
      <c r="H12" s="26"/>
      <c r="I12" s="26"/>
      <c r="J12" s="26"/>
      <c r="K12" s="26"/>
    </row>
    <row r="13" spans="1:13">
      <c r="A13" s="49" t="s">
        <v>55</v>
      </c>
      <c r="B13" s="50"/>
      <c r="C13" s="50"/>
      <c r="D13" s="50"/>
      <c r="E13" s="50"/>
      <c r="F13" s="50"/>
      <c r="G13" s="50"/>
      <c r="H13" s="50"/>
      <c r="I13" s="50"/>
    </row>
    <row r="14" spans="1:13">
      <c r="A14" s="50"/>
      <c r="B14" s="50"/>
      <c r="C14" s="50"/>
      <c r="D14" s="50"/>
      <c r="E14" s="50"/>
      <c r="F14" s="50"/>
      <c r="G14" s="50"/>
      <c r="H14" s="50"/>
      <c r="I14" s="50"/>
    </row>
    <row r="15" spans="1:13" ht="24">
      <c r="A15" s="26"/>
      <c r="B15" s="26"/>
      <c r="C15" s="26"/>
      <c r="D15" s="26"/>
      <c r="E15" s="26"/>
      <c r="F15" s="26"/>
      <c r="G15" s="26"/>
      <c r="H15" s="26"/>
      <c r="I15" s="26"/>
    </row>
    <row r="16" spans="1:13" ht="24">
      <c r="B16" s="26"/>
      <c r="C16" s="26"/>
      <c r="D16" s="26"/>
      <c r="E16" s="26"/>
      <c r="F16" s="26"/>
      <c r="G16" s="26"/>
      <c r="H16" s="26"/>
      <c r="I16" s="26"/>
    </row>
    <row r="17" spans="1:9" ht="24">
      <c r="B17" s="26"/>
      <c r="C17" s="26"/>
      <c r="D17" s="26"/>
      <c r="E17" s="26"/>
      <c r="F17" s="26"/>
      <c r="G17" s="26"/>
      <c r="H17" s="26"/>
      <c r="I17" s="26"/>
    </row>
    <row r="21" spans="1:9">
      <c r="A21" s="36"/>
    </row>
    <row r="27" spans="1:9">
      <c r="A27" t="s">
        <v>36</v>
      </c>
    </row>
    <row r="28" spans="1:9">
      <c r="A28" t="s">
        <v>0</v>
      </c>
    </row>
    <row r="29" spans="1:9">
      <c r="A29" t="s">
        <v>1</v>
      </c>
    </row>
    <row r="30" spans="1:9">
      <c r="A30" t="s">
        <v>2</v>
      </c>
    </row>
    <row r="31" spans="1:9">
      <c r="A31" t="s">
        <v>3</v>
      </c>
    </row>
  </sheetData>
  <sheetProtection selectLockedCells="1"/>
  <mergeCells count="2">
    <mergeCell ref="A1:I1"/>
    <mergeCell ref="A13:I14"/>
  </mergeCells>
  <dataValidations count="1">
    <dataValidation type="list" allowBlank="1" showInputMessage="1" showErrorMessage="1" sqref="E11:E12 G7 C8" xr:uid="{00000000-0002-0000-0300-000000000000}">
      <formula1>$A$27:$A$31</formula1>
    </dataValidation>
  </dataValidations>
  <pageMargins left="0.75" right="0.75" top="1" bottom="1" header="0.5" footer="0.5"/>
  <pageSetup scale="84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tabSelected="1" workbookViewId="0">
      <selection activeCell="G33" sqref="G33"/>
    </sheetView>
  </sheetViews>
  <sheetFormatPr baseColWidth="10" defaultRowHeight="14"/>
  <sheetData>
    <row r="1" spans="1:3">
      <c r="A1" t="s">
        <v>49</v>
      </c>
      <c r="B1" t="s">
        <v>33</v>
      </c>
      <c r="C1" t="s">
        <v>57</v>
      </c>
    </row>
    <row r="2" spans="1:3">
      <c r="A2">
        <v>4</v>
      </c>
      <c r="B2" s="39">
        <v>14</v>
      </c>
    </row>
    <row r="3" spans="1:3">
      <c r="A3">
        <v>5</v>
      </c>
      <c r="B3" s="39">
        <v>11.3</v>
      </c>
    </row>
    <row r="4" spans="1:3">
      <c r="A4">
        <v>6</v>
      </c>
      <c r="B4" s="39">
        <v>9.5</v>
      </c>
    </row>
    <row r="5" spans="1:3">
      <c r="A5">
        <v>7</v>
      </c>
      <c r="B5" s="39">
        <v>8.1</v>
      </c>
    </row>
    <row r="6" spans="1:3">
      <c r="A6">
        <v>8</v>
      </c>
      <c r="B6" s="39">
        <v>7.1</v>
      </c>
    </row>
    <row r="7" spans="1:3">
      <c r="A7">
        <v>9</v>
      </c>
      <c r="B7" s="39">
        <v>6.3</v>
      </c>
    </row>
    <row r="8" spans="1:3">
      <c r="A8">
        <v>10</v>
      </c>
      <c r="B8" s="39">
        <v>5.7</v>
      </c>
    </row>
    <row r="9" spans="1:3">
      <c r="A9">
        <v>11</v>
      </c>
      <c r="B9" s="39">
        <v>5.2</v>
      </c>
    </row>
    <row r="10" spans="1:3">
      <c r="A10">
        <v>12</v>
      </c>
      <c r="B10" s="39">
        <v>4.8</v>
      </c>
    </row>
    <row r="11" spans="1:3">
      <c r="A11">
        <v>7.5</v>
      </c>
      <c r="B11" s="39">
        <v>7.6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Train Length</vt:lpstr>
      <vt:lpstr>Curve and Grade</vt:lpstr>
      <vt:lpstr>Degrees to Radius</vt:lpstr>
      <vt:lpstr>Scale Feet</vt:lpstr>
      <vt:lpstr>Frog Angles</vt:lpstr>
    </vt:vector>
  </TitlesOfParts>
  <Company>PCI Communications,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W. Sprague</dc:creator>
  <cp:lastModifiedBy>Robert W. Sprague</cp:lastModifiedBy>
  <cp:lastPrinted>2015-02-21T23:09:35Z</cp:lastPrinted>
  <dcterms:created xsi:type="dcterms:W3CDTF">2015-02-21T21:40:29Z</dcterms:created>
  <dcterms:modified xsi:type="dcterms:W3CDTF">2026-04-12T17:10:30Z</dcterms:modified>
</cp:coreProperties>
</file>